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6608" windowHeight="9432" activeTab="0"/>
  </bookViews>
  <sheets>
    <sheet name="Ratios" sheetId="1" r:id="rId1"/>
    <sheet name="Balance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<sst xmlns="http://schemas.openxmlformats.org/spreadsheetml/2006/main" count="50" uniqueCount="42">
  <si>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BALANCE</t>
  </si>
  <si>
    <t>ACTIVO NO CORRIENTE</t>
  </si>
  <si>
    <t>EXISTENCIAS</t>
  </si>
  <si>
    <t>REALIZABLE</t>
  </si>
  <si>
    <t>DISPONIBLE</t>
  </si>
  <si>
    <t>ACTIVO</t>
  </si>
  <si>
    <t>PATRIMONIO NETO Y PASIVO</t>
  </si>
  <si>
    <t>PATRIMONIO NETO</t>
  </si>
  <si>
    <t>PASIVO NO CORRIENTE</t>
  </si>
  <si>
    <t>PASIVO CORRIENTE</t>
  </si>
  <si>
    <t>RATIOS FINANCIEROS</t>
  </si>
  <si>
    <t>DISPONIBILIDAD = D / PC</t>
  </si>
  <si>
    <t>TESORERÍA = (D+R) / PC</t>
  </si>
  <si>
    <t>LIQUIDEZ = AC / PC</t>
  </si>
  <si>
    <t>REFERENCIA</t>
  </si>
  <si>
    <t>(0,1 - 0,3)</t>
  </si>
  <si>
    <t>(1,5 - 2)</t>
  </si>
  <si>
    <t>GARANTÍA = A / P</t>
  </si>
  <si>
    <t>(1,5 - 2,5)</t>
  </si>
  <si>
    <t>&lt;0,5</t>
  </si>
  <si>
    <t>ENDEUDAMIENTO = P / (N+P)</t>
  </si>
  <si>
    <t>CALIDAD DE LA DEUDA = PC / P</t>
  </si>
  <si>
    <t>AUTONOMÍA = N / P</t>
  </si>
  <si>
    <t>≤0,5</t>
  </si>
  <si>
    <t>(0,8 - 1,2)</t>
  </si>
  <si>
    <t>Balance</t>
  </si>
  <si>
    <t>Nombre de cuenta</t>
  </si>
  <si>
    <t>Año 1</t>
  </si>
  <si>
    <t>Año 2</t>
  </si>
  <si>
    <t>% de variación</t>
  </si>
  <si>
    <t>% año 1</t>
  </si>
  <si>
    <t>% año 2</t>
  </si>
  <si>
    <t>Activo no corriente</t>
  </si>
  <si>
    <t>Existencias</t>
  </si>
  <si>
    <t>Realizable</t>
  </si>
  <si>
    <t>Disponible</t>
  </si>
  <si>
    <t>TOTAL</t>
  </si>
  <si>
    <t>PASIVO</t>
  </si>
  <si>
    <t>Patrimonio neto</t>
  </si>
  <si>
    <t>Pasivo no corriente</t>
  </si>
  <si>
    <t>Pasivo corriente</t>
  </si>
  <si>
    <t>(0,8 - 1,5)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</si>
</sst>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0"/>
    </font>
    <font>
      <sz val="14"/>
      <name val="Arial"/>
      <family val="2"/>
    </font>
    <font>
      <u val="single"/>
      <sz val="11"/>
      <color indexed="12"/>
      <name val="Calibri"/>
      <family val="2"/>
    </font>
    <font>
      <sz val="12"/>
      <color indexed="8"/>
      <name val="Arial"/>
      <family val="2"/>
    </font>
    <font>
      <sz val="11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30"/>
      <name val="Calibri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rgb="FF0000FF"/>
      <name val="Arial"/>
      <family val="2"/>
    </font>
    <font>
      <sz val="10"/>
      <color theme="1"/>
      <name val="Arial"/>
      <family val="2"/>
    </font>
    <font>
      <sz val="11"/>
      <color rgb="FF0033CC"/>
      <name val="Calibri"/>
      <family val="2"/>
    </font>
    <font>
      <sz val="12"/>
      <color rgb="FFFF0000"/>
      <name val="Arial"/>
      <family val="2"/>
    </font>
    <font>
      <b/>
      <sz val="14"/>
      <color theme="5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2"/>
      <color rgb="FF0000FF"/>
      <name val="Arial"/>
      <family val="2"/>
    </font>
    <font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56" fillId="0" borderId="0" xfId="0" applyFont="1" applyAlignment="1">
      <alignment/>
    </xf>
    <xf numFmtId="0" fontId="53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53" fillId="33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164" fontId="0" fillId="0" borderId="15" xfId="5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164" fontId="5" fillId="0" borderId="15" xfId="53" applyNumberFormat="1" applyFont="1" applyBorder="1" applyAlignment="1">
      <alignment/>
    </xf>
    <xf numFmtId="0" fontId="0" fillId="0" borderId="0" xfId="0" applyBorder="1" applyAlignment="1">
      <alignment/>
    </xf>
    <xf numFmtId="164" fontId="5" fillId="0" borderId="0" xfId="53" applyNumberFormat="1" applyFont="1" applyBorder="1" applyAlignment="1">
      <alignment/>
    </xf>
    <xf numFmtId="164" fontId="5" fillId="0" borderId="0" xfId="53" applyNumberFormat="1" applyFont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164" fontId="5" fillId="0" borderId="16" xfId="53" applyNumberFormat="1" applyFont="1" applyBorder="1" applyAlignment="1">
      <alignment/>
    </xf>
    <xf numFmtId="0" fontId="57" fillId="0" borderId="17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60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60" fillId="0" borderId="2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59" fillId="0" borderId="28" xfId="0" applyFont="1" applyBorder="1" applyAlignment="1">
      <alignment horizontal="left" vertical="center"/>
    </xf>
    <xf numFmtId="0" fontId="60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60" fillId="0" borderId="31" xfId="0" applyFont="1" applyBorder="1" applyAlignment="1">
      <alignment horizontal="left" vertical="center"/>
    </xf>
    <xf numFmtId="0" fontId="59" fillId="0" borderId="23" xfId="0" applyFont="1" applyBorder="1" applyAlignment="1">
      <alignment horizontal="left" vertical="center"/>
    </xf>
    <xf numFmtId="0" fontId="60" fillId="0" borderId="24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164" fontId="6" fillId="0" borderId="32" xfId="53" applyNumberFormat="1" applyFont="1" applyBorder="1" applyAlignment="1">
      <alignment horizontal="center"/>
    </xf>
    <xf numFmtId="2" fontId="61" fillId="0" borderId="11" xfId="0" applyNumberFormat="1" applyFont="1" applyBorder="1" applyAlignment="1">
      <alignment vertical="center"/>
    </xf>
    <xf numFmtId="2" fontId="61" fillId="0" borderId="12" xfId="0" applyNumberFormat="1" applyFont="1" applyBorder="1" applyAlignment="1">
      <alignment vertical="center"/>
    </xf>
    <xf numFmtId="2" fontId="61" fillId="0" borderId="13" xfId="0" applyNumberFormat="1" applyFont="1" applyBorder="1" applyAlignment="1">
      <alignment vertical="center"/>
    </xf>
    <xf numFmtId="0" fontId="62" fillId="0" borderId="0" xfId="45" applyFont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Activo</a:t>
            </a:r>
          </a:p>
        </c:rich>
      </c:tx>
      <c:layout>
        <c:manualLayout>
          <c:xMode val="factor"/>
          <c:yMode val="factor"/>
          <c:x val="-0.067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275"/>
          <c:y val="0.12375"/>
          <c:w val="0.71825"/>
          <c:h val="0.8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Balance!$A$4</c:f>
              <c:strCache>
                <c:ptCount val="1"/>
                <c:pt idx="0">
                  <c:v>Activo no corriente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Balance!$F$3</c:f>
              <c:strCache/>
            </c:strRef>
          </c:cat>
          <c:val>
            <c:numRef>
              <c:f>Balance!$F$4</c:f>
              <c:numCache/>
            </c:numRef>
          </c:val>
        </c:ser>
        <c:ser>
          <c:idx val="1"/>
          <c:order val="1"/>
          <c:tx>
            <c:strRef>
              <c:f>Balance!$A$5</c:f>
              <c:strCache>
                <c:ptCount val="1"/>
                <c:pt idx="0">
                  <c:v>Existencias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Balance!$F$3</c:f>
              <c:strCache/>
            </c:strRef>
          </c:cat>
          <c:val>
            <c:numRef>
              <c:f>Balance!$F$5</c:f>
              <c:numCache/>
            </c:numRef>
          </c:val>
        </c:ser>
        <c:ser>
          <c:idx val="2"/>
          <c:order val="2"/>
          <c:tx>
            <c:strRef>
              <c:f>Balance!$A$6</c:f>
              <c:strCache>
                <c:ptCount val="1"/>
                <c:pt idx="0">
                  <c:v>Realizable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Balance!$F$3</c:f>
              <c:strCache/>
            </c:strRef>
          </c:cat>
          <c:val>
            <c:numRef>
              <c:f>Balance!$F$6</c:f>
              <c:numCache/>
            </c:numRef>
          </c:val>
        </c:ser>
        <c:ser>
          <c:idx val="3"/>
          <c:order val="3"/>
          <c:tx>
            <c:strRef>
              <c:f>Balance!$A$7</c:f>
              <c:strCache>
                <c:ptCount val="1"/>
                <c:pt idx="0">
                  <c:v>Disponible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Balance!$F$3</c:f>
              <c:strCache/>
            </c:strRef>
          </c:cat>
          <c:val>
            <c:numRef>
              <c:f>Balance!$F$7</c:f>
              <c:numCache/>
            </c:numRef>
          </c:val>
        </c:ser>
        <c:overlap val="100"/>
        <c:gapWidth val="55"/>
        <c:axId val="61694010"/>
        <c:axId val="18375179"/>
      </c:barChart>
      <c:catAx>
        <c:axId val="61694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375179"/>
        <c:crosses val="autoZero"/>
        <c:auto val="1"/>
        <c:lblOffset val="100"/>
        <c:tickLblSkip val="1"/>
        <c:noMultiLvlLbl val="0"/>
      </c:catAx>
      <c:valAx>
        <c:axId val="18375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694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235"/>
          <c:y val="0.30075"/>
          <c:w val="0.2635"/>
          <c:h val="0.52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PN y Pasivo</a:t>
            </a:r>
          </a:p>
        </c:rich>
      </c:tx>
      <c:layout>
        <c:manualLayout>
          <c:xMode val="factor"/>
          <c:yMode val="factor"/>
          <c:x val="-0.069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4325"/>
          <c:y val="0.12375"/>
          <c:w val="0.698"/>
          <c:h val="0.89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Balance!$A$13</c:f>
              <c:strCache>
                <c:ptCount val="1"/>
                <c:pt idx="0">
                  <c:v>Patrimonio neto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Balance!$F$12</c:f>
              <c:strCache/>
            </c:strRef>
          </c:cat>
          <c:val>
            <c:numRef>
              <c:f>Balance!$F$13</c:f>
              <c:numCache/>
            </c:numRef>
          </c:val>
        </c:ser>
        <c:ser>
          <c:idx val="1"/>
          <c:order val="1"/>
          <c:tx>
            <c:strRef>
              <c:f>Balance!$A$14</c:f>
              <c:strCache>
                <c:ptCount val="1"/>
                <c:pt idx="0">
                  <c:v>Pasivo no corriente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Balance!$F$12</c:f>
              <c:strCache/>
            </c:strRef>
          </c:cat>
          <c:val>
            <c:numRef>
              <c:f>Balance!$F$14</c:f>
              <c:numCache/>
            </c:numRef>
          </c:val>
        </c:ser>
        <c:ser>
          <c:idx val="2"/>
          <c:order val="2"/>
          <c:tx>
            <c:strRef>
              <c:f>Balance!$A$15</c:f>
              <c:strCache>
                <c:ptCount val="1"/>
                <c:pt idx="0">
                  <c:v>Pasivo corriente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Balance!$F$12</c:f>
              <c:strCache/>
            </c:strRef>
          </c:cat>
          <c:val>
            <c:numRef>
              <c:f>Balance!$F$15</c:f>
              <c:numCache/>
            </c:numRef>
          </c:val>
        </c:ser>
        <c:overlap val="100"/>
        <c:gapWidth val="55"/>
        <c:axId val="31158884"/>
        <c:axId val="11994501"/>
      </c:barChart>
      <c:catAx>
        <c:axId val="31158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94501"/>
        <c:crosses val="autoZero"/>
        <c:auto val="1"/>
        <c:lblOffset val="100"/>
        <c:tickLblSkip val="1"/>
        <c:noMultiLvlLbl val="0"/>
      </c:catAx>
      <c:valAx>
        <c:axId val="11994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1588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575"/>
          <c:y val="0.227"/>
          <c:w val="0.27125"/>
          <c:h val="0.68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ecob.com.es/" TargetMode="External" /><Relationship Id="rId3" Type="http://schemas.openxmlformats.org/officeDocument/2006/relationships/hyperlink" Target="http://ecob.com.e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ecob.com.es/" TargetMode="External" /><Relationship Id="rId3" Type="http://schemas.openxmlformats.org/officeDocument/2006/relationships/hyperlink" Target="http://ecob.com.es/" TargetMode="External" /><Relationship Id="rId4" Type="http://schemas.openxmlformats.org/officeDocument/2006/relationships/chart" Target="/xl/charts/chart1.xml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295275</xdr:colOff>
      <xdr:row>1</xdr:row>
      <xdr:rowOff>171450</xdr:rowOff>
    </xdr:to>
    <xdr:pic>
      <xdr:nvPicPr>
        <xdr:cNvPr id="1" name="1 Imagen" descr="ecob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209550</xdr:colOff>
      <xdr:row>1</xdr:row>
      <xdr:rowOff>200025</xdr:rowOff>
    </xdr:to>
    <xdr:pic>
      <xdr:nvPicPr>
        <xdr:cNvPr id="1" name="1 Imagen" descr="ecob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8125"/>
          <a:ext cx="1905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9525</xdr:rowOff>
    </xdr:from>
    <xdr:to>
      <xdr:col>3</xdr:col>
      <xdr:colOff>114300</xdr:colOff>
      <xdr:row>34</xdr:row>
      <xdr:rowOff>66675</xdr:rowOff>
    </xdr:to>
    <xdr:graphicFrame>
      <xdr:nvGraphicFramePr>
        <xdr:cNvPr id="2" name="2 Gráfico"/>
        <xdr:cNvGraphicFramePr/>
      </xdr:nvGraphicFramePr>
      <xdr:xfrm>
        <a:off x="0" y="3752850"/>
        <a:ext cx="2952750" cy="2952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142875</xdr:colOff>
      <xdr:row>18</xdr:row>
      <xdr:rowOff>0</xdr:rowOff>
    </xdr:from>
    <xdr:to>
      <xdr:col>7</xdr:col>
      <xdr:colOff>28575</xdr:colOff>
      <xdr:row>34</xdr:row>
      <xdr:rowOff>57150</xdr:rowOff>
    </xdr:to>
    <xdr:graphicFrame>
      <xdr:nvGraphicFramePr>
        <xdr:cNvPr id="3" name="2 Gráfico"/>
        <xdr:cNvGraphicFramePr/>
      </xdr:nvGraphicFramePr>
      <xdr:xfrm>
        <a:off x="2981325" y="3743325"/>
        <a:ext cx="2933700" cy="2952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23.8515625" style="0" customWidth="1"/>
    <col min="3" max="3" width="13.28125" style="0" customWidth="1"/>
    <col min="4" max="4" width="14.421875" style="0" customWidth="1"/>
  </cols>
  <sheetData>
    <row r="1" ht="15">
      <c r="B1" s="54"/>
    </row>
    <row r="2" ht="15.75" thickBot="1"/>
    <row r="3" spans="1:3" ht="18" thickBot="1">
      <c r="A3" s="27" t="s">
        <v>0</v>
      </c>
      <c r="B3" s="28"/>
      <c r="C3" s="29"/>
    </row>
    <row r="4" spans="1:3" ht="15.75" thickBot="1">
      <c r="A4" s="38" t="s">
        <v>5</v>
      </c>
      <c r="B4" s="39"/>
      <c r="C4" s="40"/>
    </row>
    <row r="5" spans="1:3" ht="15.75" thickBot="1">
      <c r="A5" s="30" t="s">
        <v>1</v>
      </c>
      <c r="B5" s="31"/>
      <c r="C5" s="8">
        <v>11545</v>
      </c>
    </row>
    <row r="6" spans="1:3" ht="15">
      <c r="A6" s="32" t="s">
        <v>2</v>
      </c>
      <c r="B6" s="33"/>
      <c r="C6" s="9">
        <v>295</v>
      </c>
    </row>
    <row r="7" spans="1:3" ht="15">
      <c r="A7" s="34" t="s">
        <v>3</v>
      </c>
      <c r="B7" s="35"/>
      <c r="C7" s="10">
        <v>11596</v>
      </c>
    </row>
    <row r="8" spans="1:3" ht="15.75" thickBot="1">
      <c r="A8" s="36" t="s">
        <v>4</v>
      </c>
      <c r="B8" s="37"/>
      <c r="C8" s="11">
        <v>1811</v>
      </c>
    </row>
    <row r="9" spans="1:3" ht="15.75" thickBot="1">
      <c r="A9" s="1"/>
      <c r="B9" s="2"/>
      <c r="C9" s="3"/>
    </row>
    <row r="10" spans="1:3" ht="15.75" thickBot="1">
      <c r="A10" s="38" t="s">
        <v>6</v>
      </c>
      <c r="B10" s="39"/>
      <c r="C10" s="40"/>
    </row>
    <row r="11" spans="1:3" ht="15">
      <c r="A11" s="41" t="s">
        <v>7</v>
      </c>
      <c r="B11" s="42"/>
      <c r="C11" s="12">
        <v>2646</v>
      </c>
    </row>
    <row r="12" spans="1:3" ht="15">
      <c r="A12" s="34" t="s">
        <v>8</v>
      </c>
      <c r="B12" s="35"/>
      <c r="C12" s="10">
        <v>8759</v>
      </c>
    </row>
    <row r="13" spans="1:5" ht="15.75" thickBot="1">
      <c r="A13" s="36" t="s">
        <v>9</v>
      </c>
      <c r="B13" s="37"/>
      <c r="C13" s="11">
        <v>13842</v>
      </c>
      <c r="D13" s="25">
        <f>IF(SUM(C5:C8)=SUM(C11:C13),"","Balance descuadrado")</f>
      </c>
      <c r="E13" s="26"/>
    </row>
    <row r="14" spans="1:3" ht="15" thickBot="1">
      <c r="A14" s="4"/>
      <c r="B14" s="4"/>
      <c r="C14" s="4"/>
    </row>
    <row r="15" spans="1:4" ht="15.75" thickBot="1">
      <c r="A15" s="38" t="s">
        <v>10</v>
      </c>
      <c r="B15" s="39"/>
      <c r="C15" s="40"/>
      <c r="D15" s="5" t="s">
        <v>14</v>
      </c>
    </row>
    <row r="16" spans="1:5" ht="15">
      <c r="A16" s="47" t="s">
        <v>11</v>
      </c>
      <c r="B16" s="48"/>
      <c r="C16" s="51">
        <f>C8/C13</f>
        <v>0.1308336945528103</v>
      </c>
      <c r="D16" s="6" t="s">
        <v>15</v>
      </c>
      <c r="E16" t="str">
        <f>IF(C16&lt;0.1,"Riesgo a muy corto plazo de no poder atender pagos",IF(C16&gt;0.3,"Sería conveniente invertir el exceso de saldos líquidos de manera rentable","Valor correcto. Bajo riesgo de no poder afrontar las obligaciones más inmediatas"))</f>
        <v>Valor correcto. Bajo riesgo de no poder afrontar las obligaciones más inmediatas</v>
      </c>
    </row>
    <row r="17" spans="1:5" ht="15">
      <c r="A17" s="43" t="s">
        <v>12</v>
      </c>
      <c r="B17" s="44"/>
      <c r="C17" s="52">
        <f>(C8+C7)/C13</f>
        <v>0.9685739055049848</v>
      </c>
      <c r="D17" s="6" t="s">
        <v>24</v>
      </c>
      <c r="E17" t="str">
        <f>IF(C17&lt;0.8,"Riesgo de no poder hacer frente a las deudas a corto plazo",IF(C17&gt;1.2,"Existe margen para endeudarse más a corto plazo si fuera necesario","Valor correcto. Bajo riesgo de suspensión de pagos a corto plazo"))</f>
        <v>Valor correcto. Bajo riesgo de suspensión de pagos a corto plazo</v>
      </c>
    </row>
    <row r="18" spans="1:5" ht="15.75" thickBot="1">
      <c r="A18" s="45" t="s">
        <v>13</v>
      </c>
      <c r="B18" s="46"/>
      <c r="C18" s="53">
        <f>SUM(C6:C8)/C13</f>
        <v>0.9898858546452824</v>
      </c>
      <c r="D18" s="6" t="s">
        <v>16</v>
      </c>
      <c r="E18" t="str">
        <f>IF(C18&lt;1,"Fondo de maniobra negativo. Elevado riesgo de suspensión de pagos en el plazo de 1 año",IF(C18&lt;1.5,"Fondo de maniobra insuficiente. Riesgo de suspensión de pagos",IF(C18&lt;2,"Valor correcto. El fondo de maniobra tiene una proporción adecuada. La empresa es solvente a corto plazo","Fondo de maniobra elevado. Margen para aumentar el endeudamiento a corto plazo")))</f>
        <v>Fondo de maniobra negativo. Elevado riesgo de suspensión de pagos en el plazo de 1 año</v>
      </c>
    </row>
    <row r="19" spans="1:5" ht="15">
      <c r="A19" s="47" t="s">
        <v>17</v>
      </c>
      <c r="B19" s="48"/>
      <c r="C19" s="51">
        <f>SUM(C5:C8)/SUM(C12:C13)</f>
        <v>1.1170744657316047</v>
      </c>
      <c r="D19" s="6" t="s">
        <v>18</v>
      </c>
      <c r="E19" t="str">
        <f>IF(C19&lt;1,"Empresa en quiebra técnica",IF(C19&lt;1.5,"Escasa solvencia global de la empresa. Cercanía a la quiebra",IF(C19&lt;2.5,"Valor correcto. Empresa solvente de manera global. El valor del activo permite hacer frente a las deudas de forma holgada.","Empresa muy solvente de manera global. Margen para aumentar el endeudamiento")))</f>
        <v>Escasa solvencia global de la empresa. Cercanía a la quiebra</v>
      </c>
    </row>
    <row r="20" spans="1:5" ht="15">
      <c r="A20" s="43" t="s">
        <v>20</v>
      </c>
      <c r="B20" s="44"/>
      <c r="C20" s="52">
        <f>(C12+C13)/SUM(C11:C13)</f>
        <v>0.8951954687685666</v>
      </c>
      <c r="D20" s="6" t="s">
        <v>23</v>
      </c>
      <c r="E20" t="str">
        <f>IF(C20&gt;0.5,"Excesiva dependencia de la financiación ajena frente a los fondos propios",IF(C20&lt;0.3,"Bajo nivel de endeudamiento","Valor correcto. La empresa no está excesivamente endeudada"))</f>
        <v>Excesiva dependencia de la financiación ajena frente a los fondos propios</v>
      </c>
    </row>
    <row r="21" spans="1:5" ht="15">
      <c r="A21" s="43" t="s">
        <v>21</v>
      </c>
      <c r="B21" s="44"/>
      <c r="C21" s="52">
        <f>C13/(C13+C12)</f>
        <v>0.6124507765143136</v>
      </c>
      <c r="D21" s="6" t="s">
        <v>19</v>
      </c>
      <c r="E21" t="str">
        <f>IF(C21&gt;=0.5,"Peso elevado del endeudamiento a corto plazo respecto del total de financiación ajena","Valor correcto. No hay un peso excesivo de las deudas a corto plazo respecto del total de deudas")</f>
        <v>Peso elevado del endeudamiento a corto plazo respecto del total de financiación ajena</v>
      </c>
    </row>
    <row r="22" spans="1:5" ht="15.75" thickBot="1">
      <c r="A22" s="45" t="s">
        <v>22</v>
      </c>
      <c r="B22" s="46"/>
      <c r="C22" s="53">
        <f>C11/(C12+C13)</f>
        <v>0.1170744657316048</v>
      </c>
      <c r="D22" s="6" t="s">
        <v>41</v>
      </c>
      <c r="E22" t="str">
        <f>IF(C22&lt;0.8,"Peso insuficiente de los fondos propios en la financiación de la empresa",IF(C22&gt;1.5,"Elevado peso de los fondos propios en la financiación de la empresa. Existe margen para aumentar el endeudamiento si fuera necesario","Valor correcto. Empresa suficientemente capitalizada"))</f>
        <v>Peso insuficiente de los fondos propios en la financiación de la empresa</v>
      </c>
    </row>
    <row r="24" ht="14.25">
      <c r="B24" s="7"/>
    </row>
  </sheetData>
  <sheetProtection/>
  <mergeCells count="19">
    <mergeCell ref="A15:C15"/>
    <mergeCell ref="A20:B20"/>
    <mergeCell ref="A22:B22"/>
    <mergeCell ref="A21:B21"/>
    <mergeCell ref="A16:B16"/>
    <mergeCell ref="A17:B17"/>
    <mergeCell ref="A18:B18"/>
    <mergeCell ref="A19:B19"/>
    <mergeCell ref="D13:E13"/>
    <mergeCell ref="A3:C3"/>
    <mergeCell ref="A5:B5"/>
    <mergeCell ref="A6:B6"/>
    <mergeCell ref="A7:B7"/>
    <mergeCell ref="A8:B8"/>
    <mergeCell ref="A4:C4"/>
    <mergeCell ref="A10:C10"/>
    <mergeCell ref="A11:B11"/>
    <mergeCell ref="A12:B12"/>
    <mergeCell ref="A13:B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19.7109375" style="0" customWidth="1"/>
  </cols>
  <sheetData>
    <row r="1" spans="1:6" ht="17.25">
      <c r="A1" s="49" t="s">
        <v>25</v>
      </c>
      <c r="B1" s="49"/>
      <c r="C1" s="49"/>
      <c r="D1" s="49"/>
      <c r="E1" s="49"/>
      <c r="F1" s="49"/>
    </row>
    <row r="2" spans="1:6" ht="18">
      <c r="A2" s="50" t="s">
        <v>5</v>
      </c>
      <c r="B2" s="50"/>
      <c r="C2" s="50"/>
      <c r="D2" s="50"/>
      <c r="E2" s="50"/>
      <c r="F2" s="50"/>
    </row>
    <row r="3" spans="1:8" ht="28.5">
      <c r="A3" s="13" t="s">
        <v>26</v>
      </c>
      <c r="B3" s="13" t="s">
        <v>27</v>
      </c>
      <c r="C3" s="13" t="s">
        <v>28</v>
      </c>
      <c r="D3" s="14" t="s">
        <v>29</v>
      </c>
      <c r="E3" s="14" t="s">
        <v>30</v>
      </c>
      <c r="F3" s="14" t="s">
        <v>31</v>
      </c>
      <c r="G3" s="15"/>
      <c r="H3" s="15"/>
    </row>
    <row r="4" spans="1:6" ht="14.25">
      <c r="A4" s="16" t="s">
        <v>32</v>
      </c>
      <c r="B4" s="17">
        <v>100</v>
      </c>
      <c r="C4" s="17">
        <v>110</v>
      </c>
      <c r="D4" s="18">
        <f>IF(ISERROR((C4/B4)-1),"",(C4/B4)-1)</f>
        <v>0.10000000000000009</v>
      </c>
      <c r="E4" s="18">
        <f>IF(ISERROR(B4/$B$9),"",IF(B4=0,"",B4/$B$9))</f>
        <v>0.5</v>
      </c>
      <c r="F4" s="18">
        <f>IF(ISERROR(C4/$C$9),"",IF(C4=0,"",C4/$C$9))</f>
        <v>0.4583333333333333</v>
      </c>
    </row>
    <row r="5" spans="1:6" ht="14.25">
      <c r="A5" s="16" t="s">
        <v>33</v>
      </c>
      <c r="B5" s="17">
        <v>50</v>
      </c>
      <c r="C5" s="17">
        <v>60</v>
      </c>
      <c r="D5" s="18">
        <f>IF(ISERROR((C5/B5)-1),"",(C5/B5)-1)</f>
        <v>0.19999999999999996</v>
      </c>
      <c r="E5" s="18">
        <f>IF(ISERROR(B5/$B$9),"",IF(B5=0,"",B5/$B$9))</f>
        <v>0.25</v>
      </c>
      <c r="F5" s="18">
        <f>IF(ISERROR(C5/$C$9),"",IF(C5=0,"",C5/$C$9))</f>
        <v>0.25</v>
      </c>
    </row>
    <row r="6" spans="1:6" ht="14.25">
      <c r="A6" s="16" t="s">
        <v>34</v>
      </c>
      <c r="B6" s="17">
        <v>30</v>
      </c>
      <c r="C6" s="17">
        <v>40</v>
      </c>
      <c r="D6" s="18">
        <f>IF(ISERROR((C6/B6)-1),"",(C6/B6)-1)</f>
        <v>0.33333333333333326</v>
      </c>
      <c r="E6" s="18">
        <f>IF(ISERROR(B6/$B$9),"",IF(B6=0,"",B6/$B$9))</f>
        <v>0.15</v>
      </c>
      <c r="F6" s="18">
        <f>IF(ISERROR(C6/$C$9),"",IF(C6=0,"",C6/$C$9))</f>
        <v>0.16666666666666666</v>
      </c>
    </row>
    <row r="7" spans="1:6" ht="14.25">
      <c r="A7" s="16" t="s">
        <v>35</v>
      </c>
      <c r="B7" s="17">
        <v>20</v>
      </c>
      <c r="C7" s="17">
        <v>30</v>
      </c>
      <c r="D7" s="18">
        <f>IF(ISERROR((C7/B7)-1),"",(C7/B7)-1)</f>
        <v>0.5</v>
      </c>
      <c r="E7" s="18">
        <f>IF(ISERROR(B7/$B$9),"",IF(B7=0,"",B7/$B$9))</f>
        <v>0.1</v>
      </c>
      <c r="F7" s="18">
        <f>IF(ISERROR(C7/$C$9),"",IF(C7=0,"",C7/$C$9))</f>
        <v>0.125</v>
      </c>
    </row>
    <row r="8" spans="1:6" ht="14.25">
      <c r="A8" s="19"/>
      <c r="B8" s="19"/>
      <c r="C8" s="20"/>
      <c r="D8" s="20"/>
      <c r="E8" s="20"/>
      <c r="F8" s="20"/>
    </row>
    <row r="9" spans="1:6" ht="14.25">
      <c r="A9" s="16" t="s">
        <v>36</v>
      </c>
      <c r="B9" s="17">
        <f>SUM(B4:B7)</f>
        <v>200</v>
      </c>
      <c r="C9" s="17">
        <f>SUM(C4:C7)</f>
        <v>240</v>
      </c>
      <c r="D9" s="18">
        <f>IF(ISERROR((C9/B9)-1),"",(C9/B9)-1)</f>
        <v>0.19999999999999996</v>
      </c>
      <c r="E9" s="18">
        <f>SUM(E4:E7)</f>
        <v>1</v>
      </c>
      <c r="F9" s="18">
        <f>SUM(F4:F7)</f>
        <v>0.9999999999999999</v>
      </c>
    </row>
    <row r="10" spans="1:6" ht="14.25">
      <c r="A10" s="19"/>
      <c r="B10" s="19"/>
      <c r="C10" s="20"/>
      <c r="D10" s="19"/>
      <c r="E10" s="19"/>
      <c r="F10" s="21"/>
    </row>
    <row r="11" spans="1:6" ht="17.25">
      <c r="A11" s="50" t="s">
        <v>37</v>
      </c>
      <c r="B11" s="50"/>
      <c r="C11" s="50"/>
      <c r="D11" s="50"/>
      <c r="E11" s="50"/>
      <c r="F11" s="50"/>
    </row>
    <row r="12" spans="1:6" ht="28.5">
      <c r="A12" s="13" t="s">
        <v>26</v>
      </c>
      <c r="B12" s="13" t="s">
        <v>27</v>
      </c>
      <c r="C12" s="13" t="s">
        <v>28</v>
      </c>
      <c r="D12" s="14" t="s">
        <v>29</v>
      </c>
      <c r="E12" s="14" t="s">
        <v>30</v>
      </c>
      <c r="F12" s="14" t="s">
        <v>31</v>
      </c>
    </row>
    <row r="13" spans="1:6" ht="14.25">
      <c r="A13" s="16" t="s">
        <v>38</v>
      </c>
      <c r="B13" s="17">
        <v>100</v>
      </c>
      <c r="C13" s="17">
        <v>120</v>
      </c>
      <c r="D13" s="18">
        <f>IF(ISERROR((C13/B13)-1),"",(C13/B13)-1)</f>
        <v>0.19999999999999996</v>
      </c>
      <c r="E13" s="18">
        <f>IF(ISERROR(B13/$B$17),"",IF(B13=0,"",B13/$B$17))</f>
        <v>0.5</v>
      </c>
      <c r="F13" s="18">
        <f>IF(ISERROR(C13/$C$17),"",IF(C13=0,"",C13/$C$17))</f>
        <v>0.5</v>
      </c>
    </row>
    <row r="14" spans="1:6" ht="14.25">
      <c r="A14" s="16" t="s">
        <v>39</v>
      </c>
      <c r="B14" s="17">
        <v>50</v>
      </c>
      <c r="C14" s="17">
        <v>70</v>
      </c>
      <c r="D14" s="18">
        <f>IF(ISERROR((C14/B14)-1),"",(C14/B14)-1)</f>
        <v>0.3999999999999999</v>
      </c>
      <c r="E14" s="18">
        <f>IF(ISERROR(B14/$B$17),"",IF(B14=0,"",B14/$B$17))</f>
        <v>0.25</v>
      </c>
      <c r="F14" s="18">
        <f>IF(ISERROR(C14/$C$17),"",IF(C14=0,"",C14/$C$17))</f>
        <v>0.2916666666666667</v>
      </c>
    </row>
    <row r="15" spans="1:6" ht="14.25">
      <c r="A15" s="16" t="s">
        <v>40</v>
      </c>
      <c r="B15" s="17">
        <v>50</v>
      </c>
      <c r="C15" s="17">
        <v>50</v>
      </c>
      <c r="D15" s="18">
        <f>IF(ISERROR((C15/B15)-1),"",(C15/B15)-1)</f>
        <v>0</v>
      </c>
      <c r="E15" s="18">
        <f>IF(ISERROR(B15/$B$17),"",IF(B15=0,"",B15/$B$17))</f>
        <v>0.25</v>
      </c>
      <c r="F15" s="18">
        <f>IF(ISERROR(C15/$C$17),"",IF(C15=0,"",C15/$C$17))</f>
        <v>0.20833333333333334</v>
      </c>
    </row>
    <row r="16" spans="1:6" ht="14.25">
      <c r="A16" s="19"/>
      <c r="B16" s="19"/>
      <c r="C16" s="19"/>
      <c r="D16" s="20"/>
      <c r="E16" s="20"/>
      <c r="F16" s="20"/>
    </row>
    <row r="17" spans="1:6" ht="14.25">
      <c r="A17" s="16" t="s">
        <v>36</v>
      </c>
      <c r="B17" s="17">
        <f>SUM(B13:B15)</f>
        <v>200</v>
      </c>
      <c r="C17" s="17">
        <f>SUM(C13:C15)</f>
        <v>240</v>
      </c>
      <c r="D17" s="18">
        <f>IF(ISERROR((C17/B17)-1),"",(C17/B17)-1)</f>
        <v>0.19999999999999996</v>
      </c>
      <c r="E17" s="18">
        <f>SUM(E13:E15)</f>
        <v>1</v>
      </c>
      <c r="F17" s="18">
        <f>SUM(F13:F15)</f>
        <v>1</v>
      </c>
    </row>
    <row r="18" spans="1:6" ht="14.25">
      <c r="A18" s="22"/>
      <c r="B18" s="23">
        <f>IF(B9=B17,"","Descuadre")</f>
      </c>
      <c r="C18" s="23">
        <f>IF(C9=C17,"","Descuadre")</f>
      </c>
      <c r="D18" s="24"/>
      <c r="E18" s="24"/>
      <c r="F18" s="24"/>
    </row>
    <row r="19" spans="3:6" ht="14.25">
      <c r="C19" s="21"/>
      <c r="F19" s="21"/>
    </row>
    <row r="20" spans="3:6" ht="14.25">
      <c r="C20" s="21"/>
      <c r="F20" s="21"/>
    </row>
    <row r="21" spans="3:6" ht="14.25">
      <c r="C21" s="21"/>
      <c r="F21" s="21"/>
    </row>
    <row r="22" spans="3:6" ht="14.25">
      <c r="C22" s="21"/>
      <c r="F22" s="21"/>
    </row>
    <row r="23" spans="3:6" ht="14.25">
      <c r="C23" s="21"/>
      <c r="F23" s="21"/>
    </row>
    <row r="24" spans="3:6" ht="14.25">
      <c r="C24" s="21"/>
      <c r="F24" s="21"/>
    </row>
    <row r="25" spans="3:6" ht="14.25">
      <c r="C25" s="21"/>
      <c r="F25" s="21"/>
    </row>
    <row r="26" spans="3:6" ht="14.25">
      <c r="C26" s="21"/>
      <c r="F26" s="21"/>
    </row>
    <row r="27" spans="3:6" ht="14.25">
      <c r="C27" s="21"/>
      <c r="F27" s="21"/>
    </row>
    <row r="28" spans="3:6" ht="14.25">
      <c r="C28" s="21"/>
      <c r="F28" s="21"/>
    </row>
    <row r="29" spans="3:6" ht="14.25">
      <c r="C29" s="21"/>
      <c r="F29" s="21"/>
    </row>
    <row r="30" spans="3:6" ht="14.25">
      <c r="C30" s="21"/>
      <c r="F30" s="21"/>
    </row>
    <row r="31" spans="3:6" ht="14.25">
      <c r="C31" s="21"/>
      <c r="F31" s="21"/>
    </row>
    <row r="32" spans="3:6" ht="14.25">
      <c r="C32" s="21"/>
      <c r="F32" s="21"/>
    </row>
    <row r="33" spans="3:6" ht="14.25">
      <c r="C33" s="21"/>
      <c r="F33" s="21"/>
    </row>
    <row r="34" spans="3:6" ht="14.25">
      <c r="C34" s="21"/>
      <c r="F34" s="21"/>
    </row>
    <row r="35" spans="3:6" ht="14.25">
      <c r="C35" s="21"/>
      <c r="F35" s="21"/>
    </row>
  </sheetData>
  <sheetProtection/>
  <mergeCells count="3">
    <mergeCell ref="A1:F1"/>
    <mergeCell ref="A2:F2"/>
    <mergeCell ref="A11:F1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y Puri</dc:creator>
  <cp:keywords/>
  <dc:description/>
  <cp:lastModifiedBy>Carlos Rivera López</cp:lastModifiedBy>
  <dcterms:created xsi:type="dcterms:W3CDTF">2015-11-19T20:59:27Z</dcterms:created>
  <dcterms:modified xsi:type="dcterms:W3CDTF">2017-11-20T16:35:39Z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